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32" i="2" l="1"/>
  <c r="C33" i="2"/>
  <c r="C34" i="2"/>
  <c r="C35" i="2"/>
  <c r="C36" i="2"/>
  <c r="C37" i="2"/>
  <c r="C38" i="2"/>
  <c r="C39" i="2"/>
  <c r="C40" i="2"/>
  <c r="C41" i="2"/>
  <c r="C42" i="2"/>
  <c r="C31" i="2"/>
  <c r="D42" i="2"/>
  <c r="D41" i="2"/>
  <c r="D40" i="2"/>
  <c r="D39" i="2"/>
  <c r="D38" i="2"/>
  <c r="D37" i="2"/>
  <c r="D36" i="2"/>
  <c r="D35" i="2"/>
  <c r="D34" i="2"/>
  <c r="D33" i="2"/>
  <c r="D32" i="2"/>
  <c r="J31" i="2"/>
  <c r="E31" i="2"/>
  <c r="J8" i="2"/>
  <c r="L8" i="2" s="1"/>
  <c r="B10" i="2"/>
  <c r="B11" i="2"/>
  <c r="B12" i="2"/>
  <c r="B13" i="2"/>
  <c r="B14" i="2"/>
  <c r="B15" i="2"/>
  <c r="B16" i="2"/>
  <c r="B17" i="2"/>
  <c r="B18" i="2"/>
  <c r="B19" i="2"/>
  <c r="B9" i="2"/>
  <c r="C8" i="2"/>
  <c r="B8" i="2"/>
  <c r="E8" i="2" s="1"/>
  <c r="D31" i="2" l="1"/>
  <c r="D43" i="2" s="1"/>
  <c r="D45" i="2" s="1"/>
  <c r="E32" i="2"/>
  <c r="K31" i="2"/>
  <c r="K8" i="2"/>
  <c r="E9" i="2"/>
  <c r="C9" i="2"/>
  <c r="D9" i="2"/>
  <c r="G9" i="2" s="1"/>
  <c r="D8" i="2"/>
  <c r="N8" i="2" l="1"/>
  <c r="J9" i="2" s="1"/>
  <c r="M8" i="2"/>
  <c r="L31" i="2"/>
  <c r="J32" i="2" s="1"/>
  <c r="E33" i="2"/>
  <c r="G8" i="2"/>
  <c r="E10" i="2"/>
  <c r="C10" i="2"/>
  <c r="K9" i="2" l="1"/>
  <c r="N9" i="2"/>
  <c r="J10" i="2" s="1"/>
  <c r="L9" i="2"/>
  <c r="E34" i="2"/>
  <c r="K32" i="2"/>
  <c r="D10" i="2"/>
  <c r="E11" i="2"/>
  <c r="C11" i="2"/>
  <c r="K10" i="2" l="1"/>
  <c r="L10" i="2"/>
  <c r="N10" i="2"/>
  <c r="J11" i="2" s="1"/>
  <c r="M9" i="2"/>
  <c r="L32" i="2"/>
  <c r="J33" i="2" s="1"/>
  <c r="E35" i="2"/>
  <c r="D11" i="2"/>
  <c r="G11" i="2" s="1"/>
  <c r="E12" i="2"/>
  <c r="C12" i="2"/>
  <c r="G10" i="2"/>
  <c r="K11" i="2" l="1"/>
  <c r="L11" i="2"/>
  <c r="N11" i="2"/>
  <c r="J12" i="2" s="1"/>
  <c r="M10" i="2"/>
  <c r="E36" i="2"/>
  <c r="K33" i="2"/>
  <c r="D12" i="2"/>
  <c r="E13" i="2"/>
  <c r="C13" i="2"/>
  <c r="D13" i="2" s="1"/>
  <c r="G13" i="2" s="1"/>
  <c r="K12" i="2" l="1"/>
  <c r="L12" i="2"/>
  <c r="N12" i="2"/>
  <c r="J13" i="2" s="1"/>
  <c r="M11" i="2"/>
  <c r="L33" i="2"/>
  <c r="J34" i="2" s="1"/>
  <c r="E37" i="2"/>
  <c r="E14" i="2"/>
  <c r="C14" i="2"/>
  <c r="D14" i="2" s="1"/>
  <c r="G14" i="2" s="1"/>
  <c r="G12" i="2"/>
  <c r="K13" i="2" l="1"/>
  <c r="L13" i="2"/>
  <c r="M12" i="2"/>
  <c r="E38" i="2"/>
  <c r="K34" i="2"/>
  <c r="E15" i="2"/>
  <c r="C15" i="2"/>
  <c r="D15" i="2" s="1"/>
  <c r="M13" i="2" l="1"/>
  <c r="N13" i="2"/>
  <c r="J14" i="2" s="1"/>
  <c r="L34" i="2"/>
  <c r="J35" i="2" s="1"/>
  <c r="E39" i="2"/>
  <c r="G15" i="2"/>
  <c r="E16" i="2"/>
  <c r="C16" i="2"/>
  <c r="D16" i="2" s="1"/>
  <c r="G16" i="2" s="1"/>
  <c r="K14" i="2" l="1"/>
  <c r="L14" i="2"/>
  <c r="E40" i="2"/>
  <c r="K35" i="2"/>
  <c r="E17" i="2"/>
  <c r="C17" i="2"/>
  <c r="D17" i="2" s="1"/>
  <c r="G17" i="2" s="1"/>
  <c r="M14" i="2" l="1"/>
  <c r="N14" i="2"/>
  <c r="J15" i="2" s="1"/>
  <c r="L35" i="2"/>
  <c r="J36" i="2" s="1"/>
  <c r="E41" i="2"/>
  <c r="E18" i="2"/>
  <c r="C18" i="2"/>
  <c r="D18" i="2" s="1"/>
  <c r="G18" i="2" s="1"/>
  <c r="K15" i="2" l="1"/>
  <c r="L15" i="2"/>
  <c r="E42" i="2"/>
  <c r="K36" i="2"/>
  <c r="E19" i="2"/>
  <c r="C19" i="2"/>
  <c r="D19" i="2" l="1"/>
  <c r="M15" i="2"/>
  <c r="N15" i="2"/>
  <c r="J16" i="2" s="1"/>
  <c r="L36" i="2"/>
  <c r="J37" i="2" s="1"/>
  <c r="G19" i="2"/>
  <c r="G21" i="2" s="1"/>
  <c r="F23" i="2" s="1"/>
  <c r="K16" i="2" l="1"/>
  <c r="L16" i="2"/>
  <c r="K37" i="2"/>
  <c r="M16" i="2" l="1"/>
  <c r="N16" i="2"/>
  <c r="J17" i="2" s="1"/>
  <c r="L37" i="2"/>
  <c r="J38" i="2" s="1"/>
  <c r="K17" i="2" l="1"/>
  <c r="L17" i="2"/>
  <c r="K38" i="2"/>
  <c r="M17" i="2" l="1"/>
  <c r="N17" i="2"/>
  <c r="J18" i="2" s="1"/>
  <c r="L38" i="2"/>
  <c r="J39" i="2" s="1"/>
  <c r="K18" i="2" l="1"/>
  <c r="L18" i="2"/>
  <c r="K39" i="2"/>
  <c r="M18" i="2" l="1"/>
  <c r="N18" i="2"/>
  <c r="J19" i="2" s="1"/>
  <c r="L39" i="2"/>
  <c r="J40" i="2" s="1"/>
  <c r="K19" i="2" l="1"/>
  <c r="L19" i="2"/>
  <c r="K40" i="2"/>
  <c r="M19" i="2" l="1"/>
  <c r="M21" i="2" s="1"/>
  <c r="L23" i="2" s="1"/>
  <c r="N19" i="2"/>
  <c r="L40" i="2"/>
  <c r="J41" i="2" s="1"/>
  <c r="K41" i="2" l="1"/>
  <c r="L41" i="2" l="1"/>
  <c r="J42" i="2" s="1"/>
  <c r="K42" i="2" l="1"/>
  <c r="K43" i="2" s="1"/>
  <c r="K45" i="2" s="1"/>
  <c r="L42" i="2" l="1"/>
</calcChain>
</file>

<file path=xl/sharedStrings.xml><?xml version="1.0" encoding="utf-8"?>
<sst xmlns="http://schemas.openxmlformats.org/spreadsheetml/2006/main" count="42" uniqueCount="13">
  <si>
    <t>Verðbætur</t>
  </si>
  <si>
    <t>Vextir</t>
  </si>
  <si>
    <t>Höfuðstóll</t>
  </si>
  <si>
    <t xml:space="preserve">Samningsvísitala </t>
  </si>
  <si>
    <t>Afborgun</t>
  </si>
  <si>
    <t>Afb. og vextir</t>
  </si>
  <si>
    <t>Vísitala</t>
  </si>
  <si>
    <t>Eftirstöðvar</t>
  </si>
  <si>
    <t>Fjöldi gjalddaga</t>
  </si>
  <si>
    <t>Höfuðstóll m/verðb</t>
  </si>
  <si>
    <t>Afborgun m/verðb</t>
  </si>
  <si>
    <t>Afborgun samtals</t>
  </si>
  <si>
    <t>Verðbætur og vextir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</si>
</sst>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r.&quot;_-;\-* #,##0\ &quot;kr.&quot;_-;_-* &quot;-&quot;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2" xfId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42" fontId="5" fillId="0" borderId="5" xfId="0" applyNumberFormat="1" applyFont="1" applyFill="1" applyBorder="1"/>
    <xf numFmtId="42" fontId="0" fillId="0" borderId="8" xfId="0" applyNumberFormat="1" applyBorder="1"/>
    <xf numFmtId="0" fontId="0" fillId="0" borderId="5" xfId="0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42" fontId="0" fillId="0" borderId="9" xfId="0" applyNumberFormat="1" applyBorder="1"/>
    <xf numFmtId="42" fontId="0" fillId="5" borderId="9" xfId="0" applyNumberFormat="1" applyFill="1" applyBorder="1"/>
    <xf numFmtId="0" fontId="0" fillId="0" borderId="11" xfId="0" applyBorder="1"/>
    <xf numFmtId="42" fontId="0" fillId="2" borderId="12" xfId="0" applyNumberFormat="1" applyFill="1" applyBorder="1"/>
    <xf numFmtId="0" fontId="3" fillId="0" borderId="0" xfId="0" applyFont="1" applyBorder="1"/>
    <xf numFmtId="42" fontId="6" fillId="0" borderId="0" xfId="0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2" fontId="6" fillId="0" borderId="0" xfId="0" applyNumberFormat="1" applyFont="1" applyFill="1" applyBorder="1" applyAlignment="1">
      <alignment horizontal="center" vertical="center"/>
    </xf>
    <xf numFmtId="42" fontId="4" fillId="3" borderId="0" xfId="0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42" fontId="0" fillId="5" borderId="9" xfId="0" applyNumberFormat="1" applyFill="1" applyBorder="1" applyAlignment="1">
      <alignment horizontal="center" vertical="center"/>
    </xf>
    <xf numFmtId="42" fontId="0" fillId="2" borderId="9" xfId="0" applyNumberFormat="1" applyFill="1" applyBorder="1" applyAlignment="1">
      <alignment horizontal="center" vertical="center"/>
    </xf>
    <xf numFmtId="42" fontId="0" fillId="2" borderId="12" xfId="0" applyNumberFormat="1" applyFill="1" applyBorder="1" applyAlignment="1">
      <alignment horizontal="center" vertical="center"/>
    </xf>
    <xf numFmtId="42" fontId="0" fillId="7" borderId="10" xfId="1" applyFont="1" applyFill="1" applyBorder="1" applyAlignment="1">
      <alignment horizontal="center"/>
    </xf>
    <xf numFmtId="9" fontId="0" fillId="7" borderId="9" xfId="2" applyFont="1" applyFill="1" applyBorder="1" applyAlignment="1">
      <alignment horizontal="center"/>
    </xf>
    <xf numFmtId="0" fontId="0" fillId="7" borderId="9" xfId="1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7" borderId="10" xfId="0" applyFont="1" applyFill="1" applyBorder="1"/>
    <xf numFmtId="0" fontId="3" fillId="7" borderId="9" xfId="0" applyFont="1" applyFill="1" applyBorder="1"/>
    <xf numFmtId="42" fontId="0" fillId="6" borderId="9" xfId="0" applyNumberFormat="1" applyFill="1" applyBorder="1" applyAlignment="1">
      <alignment horizontal="center" vertical="center"/>
    </xf>
    <xf numFmtId="42" fontId="0" fillId="6" borderId="9" xfId="0" applyNumberFormat="1" applyFill="1" applyBorder="1"/>
    <xf numFmtId="0" fontId="3" fillId="0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2" fontId="4" fillId="3" borderId="7" xfId="0" applyNumberFormat="1" applyFont="1" applyFill="1" applyBorder="1"/>
    <xf numFmtId="42" fontId="2" fillId="3" borderId="5" xfId="0" applyNumberFormat="1" applyFont="1" applyFill="1" applyBorder="1" applyAlignment="1">
      <alignment horizontal="center" vertical="center"/>
    </xf>
    <xf numFmtId="42" fontId="2" fillId="3" borderId="0" xfId="0" applyNumberFormat="1" applyFont="1" applyFill="1" applyBorder="1"/>
    <xf numFmtId="0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2" fontId="0" fillId="5" borderId="12" xfId="0" applyNumberFormat="1" applyFill="1" applyBorder="1" applyAlignment="1">
      <alignment horizontal="center" vertical="center"/>
    </xf>
    <xf numFmtId="0" fontId="3" fillId="0" borderId="2" xfId="0" applyFont="1" applyBorder="1"/>
    <xf numFmtId="0" fontId="3" fillId="0" borderId="7" xfId="0" applyFont="1" applyBorder="1" applyAlignment="1">
      <alignment horizontal="right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24</xdr:row>
      <xdr:rowOff>0</xdr:rowOff>
    </xdr:from>
    <xdr:to>
      <xdr:col>4</xdr:col>
      <xdr:colOff>733425</xdr:colOff>
      <xdr:row>28</xdr:row>
      <xdr:rowOff>171450</xdr:rowOff>
    </xdr:to>
    <xdr:sp macro="" textlink="">
      <xdr:nvSpPr>
        <xdr:cNvPr id="2" name="TextBox 1"/>
        <xdr:cNvSpPr txBox="1"/>
      </xdr:nvSpPr>
      <xdr:spPr>
        <a:xfrm>
          <a:off x="2085975" y="4600575"/>
          <a:ext cx="1885950" cy="9334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endParaRPr lang="is-IS" sz="1200" b="1" i="1"/>
        </a:p>
        <a:p>
          <a:pPr algn="ctr"/>
          <a:r>
            <a:rPr lang="is-IS" sz="1200" b="1" i="1"/>
            <a:t>Leið</a:t>
          </a:r>
          <a:r>
            <a:rPr lang="is-IS" sz="1200" b="1" i="1" baseline="0"/>
            <a:t> Hagsmunasamtaka Heimilanna. (Verðtryggðar greiðslur)</a:t>
          </a:r>
        </a:p>
        <a:p>
          <a:endParaRPr lang="is-IS" sz="1100"/>
        </a:p>
      </xdr:txBody>
    </xdr:sp>
    <xdr:clientData/>
  </xdr:twoCellAnchor>
  <xdr:twoCellAnchor>
    <xdr:from>
      <xdr:col>10</xdr:col>
      <xdr:colOff>28575</xdr:colOff>
      <xdr:row>23</xdr:row>
      <xdr:rowOff>190500</xdr:rowOff>
    </xdr:from>
    <xdr:to>
      <xdr:col>12</xdr:col>
      <xdr:colOff>0</xdr:colOff>
      <xdr:row>28</xdr:row>
      <xdr:rowOff>161925</xdr:rowOff>
    </xdr:to>
    <xdr:sp macro="" textlink="">
      <xdr:nvSpPr>
        <xdr:cNvPr id="3" name="TextBox 2"/>
        <xdr:cNvSpPr txBox="1"/>
      </xdr:nvSpPr>
      <xdr:spPr>
        <a:xfrm>
          <a:off x="8439150" y="4591050"/>
          <a:ext cx="1504950" cy="9334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 i="1"/>
            <a:t>Reglur </a:t>
          </a:r>
          <a:r>
            <a:rPr lang="is-IS" sz="1200" b="1" i="1" baseline="0"/>
            <a:t>Seðlabankans nr. 492/2001 (Verðtryggður höfuðstóll)</a:t>
          </a:r>
          <a:endParaRPr lang="is-IS" sz="1400" b="1" i="1" baseline="0"/>
        </a:p>
        <a:p>
          <a:endParaRPr lang="is-IS" sz="1100"/>
        </a:p>
      </xdr:txBody>
    </xdr:sp>
    <xdr:clientData/>
  </xdr:twoCellAnchor>
  <xdr:twoCellAnchor>
    <xdr:from>
      <xdr:col>5</xdr:col>
      <xdr:colOff>76200</xdr:colOff>
      <xdr:row>1</xdr:row>
      <xdr:rowOff>9525</xdr:rowOff>
    </xdr:from>
    <xdr:to>
      <xdr:col>7</xdr:col>
      <xdr:colOff>0</xdr:colOff>
      <xdr:row>5</xdr:row>
      <xdr:rowOff>180975</xdr:rowOff>
    </xdr:to>
    <xdr:sp macro="" textlink="">
      <xdr:nvSpPr>
        <xdr:cNvPr id="4" name="TextBox 3"/>
        <xdr:cNvSpPr txBox="1"/>
      </xdr:nvSpPr>
      <xdr:spPr>
        <a:xfrm>
          <a:off x="4219575" y="209550"/>
          <a:ext cx="1885950" cy="9334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endParaRPr lang="is-IS" sz="1200" b="1" i="1"/>
        </a:p>
        <a:p>
          <a:pPr algn="ctr"/>
          <a:r>
            <a:rPr lang="is-IS" sz="1200" b="1" i="1"/>
            <a:t>Leið</a:t>
          </a:r>
          <a:r>
            <a:rPr lang="is-IS" sz="1200" b="1" i="1" baseline="0"/>
            <a:t> Hagsmunasamtaka Heimilanna. (Verðtryggðar greiðslur)</a:t>
          </a:r>
        </a:p>
        <a:p>
          <a:endParaRPr lang="is-IS" sz="1100"/>
        </a:p>
      </xdr:txBody>
    </xdr:sp>
    <xdr:clientData/>
  </xdr:twoCellAnchor>
  <xdr:twoCellAnchor>
    <xdr:from>
      <xdr:col>11</xdr:col>
      <xdr:colOff>733425</xdr:colOff>
      <xdr:row>1</xdr:row>
      <xdr:rowOff>9525</xdr:rowOff>
    </xdr:from>
    <xdr:to>
      <xdr:col>13</xdr:col>
      <xdr:colOff>742950</xdr:colOff>
      <xdr:row>5</xdr:row>
      <xdr:rowOff>180975</xdr:rowOff>
    </xdr:to>
    <xdr:sp macro="" textlink="">
      <xdr:nvSpPr>
        <xdr:cNvPr id="5" name="TextBox 4"/>
        <xdr:cNvSpPr txBox="1"/>
      </xdr:nvSpPr>
      <xdr:spPr>
        <a:xfrm>
          <a:off x="10267950" y="209550"/>
          <a:ext cx="1647825" cy="9334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 i="1" baseline="0"/>
            <a:t>Reglur  Seðlabankans nr. 492/2001 (Verðtryggður höfuðstóll)</a:t>
          </a:r>
        </a:p>
        <a:p>
          <a:endParaRPr lang="is-I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N25" sqref="N25"/>
    </sheetView>
  </sheetViews>
  <sheetFormatPr defaultRowHeight="15" x14ac:dyDescent="0.25"/>
  <cols>
    <col min="1" max="1" width="3" bestFit="1" customWidth="1"/>
    <col min="2" max="2" width="16.28515625" bestFit="1" customWidth="1"/>
    <col min="3" max="3" width="13.42578125" bestFit="1" customWidth="1"/>
    <col min="4" max="4" width="17.7109375" bestFit="1" customWidth="1"/>
    <col min="5" max="6" width="11.7109375" bestFit="1" customWidth="1"/>
    <col min="7" max="7" width="17.7109375" bestFit="1" customWidth="1"/>
    <col min="8" max="8" width="3" bestFit="1" customWidth="1"/>
    <col min="9" max="9" width="16.28515625" bestFit="1" customWidth="1"/>
    <col min="10" max="10" width="18.7109375" bestFit="1" customWidth="1"/>
    <col min="11" max="11" width="13.42578125" bestFit="1" customWidth="1"/>
    <col min="12" max="12" width="11.7109375" bestFit="1" customWidth="1"/>
    <col min="13" max="13" width="13.42578125" bestFit="1" customWidth="1"/>
    <col min="14" max="14" width="11.7109375" bestFit="1" customWidth="1"/>
  </cols>
  <sheetData>
    <row r="1" spans="1:14" ht="15.75" thickBot="1" x14ac:dyDescent="0.3"/>
    <row r="2" spans="1:14" x14ac:dyDescent="0.25">
      <c r="A2" s="1"/>
      <c r="B2" s="61" t="s">
        <v>2</v>
      </c>
      <c r="C2" s="13">
        <v>1000000</v>
      </c>
      <c r="D2" s="2"/>
      <c r="E2" s="2"/>
      <c r="F2" s="2"/>
      <c r="G2" s="3"/>
      <c r="H2" s="1"/>
      <c r="I2" s="61" t="s">
        <v>2</v>
      </c>
      <c r="J2" s="13">
        <v>1000000</v>
      </c>
      <c r="K2" s="2"/>
      <c r="L2" s="2"/>
      <c r="M2" s="2"/>
      <c r="N2" s="3"/>
    </row>
    <row r="3" spans="1:14" x14ac:dyDescent="0.25">
      <c r="A3" s="4"/>
      <c r="B3" s="27" t="s">
        <v>1</v>
      </c>
      <c r="C3" s="14">
        <v>0.05</v>
      </c>
      <c r="D3" s="5"/>
      <c r="E3" s="5"/>
      <c r="F3" s="5"/>
      <c r="G3" s="6"/>
      <c r="H3" s="4"/>
      <c r="I3" s="27" t="s">
        <v>1</v>
      </c>
      <c r="J3" s="14">
        <v>0.05</v>
      </c>
      <c r="K3" s="5"/>
      <c r="L3" s="5"/>
      <c r="M3" s="5"/>
      <c r="N3" s="6"/>
    </row>
    <row r="4" spans="1:14" x14ac:dyDescent="0.25">
      <c r="A4" s="4"/>
      <c r="B4" s="27" t="s">
        <v>3</v>
      </c>
      <c r="C4" s="15">
        <v>100</v>
      </c>
      <c r="D4" s="5"/>
      <c r="E4" s="5"/>
      <c r="F4" s="5"/>
      <c r="G4" s="6"/>
      <c r="H4" s="4"/>
      <c r="I4" s="27" t="s">
        <v>3</v>
      </c>
      <c r="J4" s="15">
        <v>100</v>
      </c>
      <c r="K4" s="5"/>
      <c r="L4" s="5"/>
      <c r="M4" s="5"/>
      <c r="N4" s="6"/>
    </row>
    <row r="5" spans="1:14" x14ac:dyDescent="0.25">
      <c r="A5" s="4"/>
      <c r="B5" s="27" t="s">
        <v>8</v>
      </c>
      <c r="C5" s="11">
        <v>12</v>
      </c>
      <c r="D5" s="5"/>
      <c r="E5" s="5"/>
      <c r="F5" s="5"/>
      <c r="G5" s="6"/>
      <c r="H5" s="4"/>
      <c r="I5" s="27" t="s">
        <v>8</v>
      </c>
      <c r="J5" s="11">
        <v>12</v>
      </c>
      <c r="K5" s="5"/>
      <c r="L5" s="5"/>
      <c r="M5" s="5"/>
      <c r="N5" s="6"/>
    </row>
    <row r="6" spans="1:14" x14ac:dyDescent="0.25">
      <c r="A6" s="4"/>
      <c r="B6" s="5"/>
      <c r="C6" s="5"/>
      <c r="D6" s="5"/>
      <c r="E6" s="5"/>
      <c r="F6" s="5"/>
      <c r="G6" s="6"/>
      <c r="H6" s="4"/>
      <c r="I6" s="5"/>
      <c r="J6" s="5"/>
      <c r="K6" s="5"/>
      <c r="L6" s="5"/>
      <c r="M6" s="5"/>
      <c r="N6" s="6"/>
    </row>
    <row r="7" spans="1:14" x14ac:dyDescent="0.25">
      <c r="A7" s="25"/>
      <c r="B7" s="53" t="s">
        <v>4</v>
      </c>
      <c r="C7" s="53" t="s">
        <v>1</v>
      </c>
      <c r="D7" s="54" t="s">
        <v>5</v>
      </c>
      <c r="E7" s="54" t="s">
        <v>7</v>
      </c>
      <c r="F7" s="54" t="s">
        <v>6</v>
      </c>
      <c r="G7" s="59" t="s">
        <v>10</v>
      </c>
      <c r="H7" s="25"/>
      <c r="I7" s="52" t="s">
        <v>6</v>
      </c>
      <c r="J7" s="52" t="s">
        <v>9</v>
      </c>
      <c r="K7" s="52" t="s">
        <v>4</v>
      </c>
      <c r="L7" s="52" t="s">
        <v>1</v>
      </c>
      <c r="M7" s="52" t="s">
        <v>5</v>
      </c>
      <c r="N7" s="58" t="s">
        <v>7</v>
      </c>
    </row>
    <row r="8" spans="1:14" x14ac:dyDescent="0.25">
      <c r="A8" s="25">
        <v>1</v>
      </c>
      <c r="B8" s="35">
        <f>C2/C5</f>
        <v>83333.333333333328</v>
      </c>
      <c r="C8" s="50">
        <f>C2*C3/360*30</f>
        <v>4166.666666666667</v>
      </c>
      <c r="D8" s="35">
        <f>SUM(B8:C8)</f>
        <v>87500</v>
      </c>
      <c r="E8" s="37">
        <f>C2-B8</f>
        <v>916666.66666666663</v>
      </c>
      <c r="F8" s="34">
        <v>101</v>
      </c>
      <c r="G8" s="60">
        <f>D8/C4*F8</f>
        <v>88375</v>
      </c>
      <c r="H8" s="25">
        <v>1</v>
      </c>
      <c r="I8" s="22">
        <v>101</v>
      </c>
      <c r="J8" s="23">
        <f>J2/J4*I8</f>
        <v>1010000</v>
      </c>
      <c r="K8" s="23">
        <f>J8/$J$5</f>
        <v>84166.666666666672</v>
      </c>
      <c r="L8" s="51">
        <f>J8*$J$3/360*30</f>
        <v>4208.333333333333</v>
      </c>
      <c r="M8" s="24">
        <f>K8+L8</f>
        <v>88375</v>
      </c>
      <c r="N8" s="26">
        <f>J8-K8</f>
        <v>925833.33333333337</v>
      </c>
    </row>
    <row r="9" spans="1:14" x14ac:dyDescent="0.25">
      <c r="A9" s="25">
        <v>2</v>
      </c>
      <c r="B9" s="35">
        <f>$C$2/$C$5</f>
        <v>83333.333333333328</v>
      </c>
      <c r="C9" s="50">
        <f>E8*$C$3/360*30</f>
        <v>3819.4444444444448</v>
      </c>
      <c r="D9" s="35">
        <f t="shared" ref="D9:D19" si="0">SUM(B9:C9)</f>
        <v>87152.777777777766</v>
      </c>
      <c r="E9" s="37">
        <f>E8-B9</f>
        <v>833333.33333333326</v>
      </c>
      <c r="F9" s="34">
        <v>107</v>
      </c>
      <c r="G9" s="60">
        <f>D9/$C$4*F9</f>
        <v>93253.472222222219</v>
      </c>
      <c r="H9" s="25">
        <v>2</v>
      </c>
      <c r="I9" s="22">
        <v>107</v>
      </c>
      <c r="J9" s="23">
        <f>N8/I8*I9</f>
        <v>980833.33333333349</v>
      </c>
      <c r="K9" s="23">
        <f>J9/($J$5-H8)</f>
        <v>89166.666666666686</v>
      </c>
      <c r="L9" s="51">
        <f t="shared" ref="L9:L19" si="1">J9*$J$3/360*30</f>
        <v>4086.8055555555561</v>
      </c>
      <c r="M9" s="24">
        <f t="shared" ref="M9:M19" si="2">K9+L9</f>
        <v>93253.472222222248</v>
      </c>
      <c r="N9" s="26">
        <f t="shared" ref="N9:N19" si="3">J9-K9</f>
        <v>891666.66666666674</v>
      </c>
    </row>
    <row r="10" spans="1:14" x14ac:dyDescent="0.25">
      <c r="A10" s="25">
        <v>3</v>
      </c>
      <c r="B10" s="35">
        <f t="shared" ref="B10:B19" si="4">$C$2/$C$5</f>
        <v>83333.333333333328</v>
      </c>
      <c r="C10" s="50">
        <f t="shared" ref="C10:C19" si="5">E9*$C$3/360*30</f>
        <v>3472.2222222222222</v>
      </c>
      <c r="D10" s="35">
        <f t="shared" si="0"/>
        <v>86805.555555555547</v>
      </c>
      <c r="E10" s="37">
        <f t="shared" ref="E10:E19" si="6">E9-B10</f>
        <v>749999.99999999988</v>
      </c>
      <c r="F10" s="34">
        <v>116</v>
      </c>
      <c r="G10" s="60">
        <f t="shared" ref="G10:G19" si="7">D10/$C$4*F10</f>
        <v>100694.44444444442</v>
      </c>
      <c r="H10" s="25">
        <v>3</v>
      </c>
      <c r="I10" s="22">
        <v>116</v>
      </c>
      <c r="J10" s="23">
        <f t="shared" ref="J10:J19" si="8">N9/I9*I10</f>
        <v>966666.66666666674</v>
      </c>
      <c r="K10" s="23">
        <f t="shared" ref="K10:K19" si="9">J10/($J$5-H9)</f>
        <v>96666.666666666672</v>
      </c>
      <c r="L10" s="51">
        <f t="shared" si="1"/>
        <v>4027.7777777777787</v>
      </c>
      <c r="M10" s="24">
        <f t="shared" si="2"/>
        <v>100694.44444444445</v>
      </c>
      <c r="N10" s="26">
        <f t="shared" si="3"/>
        <v>870000.00000000012</v>
      </c>
    </row>
    <row r="11" spans="1:14" x14ac:dyDescent="0.25">
      <c r="A11" s="25">
        <v>4</v>
      </c>
      <c r="B11" s="35">
        <f t="shared" si="4"/>
        <v>83333.333333333328</v>
      </c>
      <c r="C11" s="50">
        <f t="shared" si="5"/>
        <v>3124.9999999999991</v>
      </c>
      <c r="D11" s="35">
        <f t="shared" si="0"/>
        <v>86458.333333333328</v>
      </c>
      <c r="E11" s="37">
        <f t="shared" si="6"/>
        <v>666666.66666666651</v>
      </c>
      <c r="F11" s="34">
        <v>118</v>
      </c>
      <c r="G11" s="60">
        <f t="shared" si="7"/>
        <v>102020.83333333333</v>
      </c>
      <c r="H11" s="25">
        <v>4</v>
      </c>
      <c r="I11" s="22">
        <v>118</v>
      </c>
      <c r="J11" s="23">
        <f t="shared" si="8"/>
        <v>885000.00000000012</v>
      </c>
      <c r="K11" s="23">
        <f t="shared" si="9"/>
        <v>98333.333333333343</v>
      </c>
      <c r="L11" s="51">
        <f t="shared" si="1"/>
        <v>3687.5000000000005</v>
      </c>
      <c r="M11" s="24">
        <f t="shared" si="2"/>
        <v>102020.83333333334</v>
      </c>
      <c r="N11" s="26">
        <f t="shared" si="3"/>
        <v>786666.66666666674</v>
      </c>
    </row>
    <row r="12" spans="1:14" x14ac:dyDescent="0.25">
      <c r="A12" s="25">
        <v>5</v>
      </c>
      <c r="B12" s="35">
        <f t="shared" si="4"/>
        <v>83333.333333333328</v>
      </c>
      <c r="C12" s="50">
        <f t="shared" si="5"/>
        <v>2777.7777777777774</v>
      </c>
      <c r="D12" s="35">
        <f t="shared" si="0"/>
        <v>86111.111111111109</v>
      </c>
      <c r="E12" s="37">
        <f t="shared" si="6"/>
        <v>583333.33333333314</v>
      </c>
      <c r="F12" s="34">
        <v>140</v>
      </c>
      <c r="G12" s="60">
        <f t="shared" si="7"/>
        <v>120555.55555555555</v>
      </c>
      <c r="H12" s="25">
        <v>5</v>
      </c>
      <c r="I12" s="22">
        <v>140</v>
      </c>
      <c r="J12" s="23">
        <f t="shared" si="8"/>
        <v>933333.33333333337</v>
      </c>
      <c r="K12" s="23">
        <f t="shared" si="9"/>
        <v>116666.66666666667</v>
      </c>
      <c r="L12" s="51">
        <f t="shared" si="1"/>
        <v>3888.8888888888896</v>
      </c>
      <c r="M12" s="24">
        <f t="shared" si="2"/>
        <v>120555.55555555556</v>
      </c>
      <c r="N12" s="26">
        <f t="shared" si="3"/>
        <v>816666.66666666674</v>
      </c>
    </row>
    <row r="13" spans="1:14" x14ac:dyDescent="0.25">
      <c r="A13" s="25">
        <v>6</v>
      </c>
      <c r="B13" s="35">
        <f t="shared" si="4"/>
        <v>83333.333333333328</v>
      </c>
      <c r="C13" s="50">
        <f t="shared" si="5"/>
        <v>2430.5555555555547</v>
      </c>
      <c r="D13" s="35">
        <f t="shared" si="0"/>
        <v>85763.888888888876</v>
      </c>
      <c r="E13" s="37">
        <f t="shared" si="6"/>
        <v>499999.99999999983</v>
      </c>
      <c r="F13" s="34">
        <v>156</v>
      </c>
      <c r="G13" s="60">
        <f t="shared" si="7"/>
        <v>133791.66666666666</v>
      </c>
      <c r="H13" s="25">
        <v>6</v>
      </c>
      <c r="I13" s="22">
        <v>156</v>
      </c>
      <c r="J13" s="23">
        <f t="shared" si="8"/>
        <v>910000.00000000012</v>
      </c>
      <c r="K13" s="23">
        <f t="shared" si="9"/>
        <v>130000.00000000001</v>
      </c>
      <c r="L13" s="51">
        <f t="shared" si="1"/>
        <v>3791.6666666666674</v>
      </c>
      <c r="M13" s="24">
        <f t="shared" si="2"/>
        <v>133791.66666666669</v>
      </c>
      <c r="N13" s="26">
        <f t="shared" si="3"/>
        <v>780000.00000000012</v>
      </c>
    </row>
    <row r="14" spans="1:14" x14ac:dyDescent="0.25">
      <c r="A14" s="25">
        <v>7</v>
      </c>
      <c r="B14" s="35">
        <f t="shared" si="4"/>
        <v>83333.333333333328</v>
      </c>
      <c r="C14" s="50">
        <f t="shared" si="5"/>
        <v>2083.333333333333</v>
      </c>
      <c r="D14" s="35">
        <f t="shared" si="0"/>
        <v>85416.666666666657</v>
      </c>
      <c r="E14" s="37">
        <f t="shared" si="6"/>
        <v>416666.66666666651</v>
      </c>
      <c r="F14" s="34">
        <v>164</v>
      </c>
      <c r="G14" s="60">
        <f t="shared" si="7"/>
        <v>140083.33333333331</v>
      </c>
      <c r="H14" s="25">
        <v>7</v>
      </c>
      <c r="I14" s="22">
        <v>164</v>
      </c>
      <c r="J14" s="23">
        <f t="shared" si="8"/>
        <v>820000.00000000012</v>
      </c>
      <c r="K14" s="23">
        <f t="shared" si="9"/>
        <v>136666.66666666669</v>
      </c>
      <c r="L14" s="51">
        <f t="shared" si="1"/>
        <v>3416.6666666666674</v>
      </c>
      <c r="M14" s="24">
        <f t="shared" si="2"/>
        <v>140083.33333333334</v>
      </c>
      <c r="N14" s="26">
        <f t="shared" si="3"/>
        <v>683333.33333333349</v>
      </c>
    </row>
    <row r="15" spans="1:14" x14ac:dyDescent="0.25">
      <c r="A15" s="25">
        <v>8</v>
      </c>
      <c r="B15" s="35">
        <f t="shared" si="4"/>
        <v>83333.333333333328</v>
      </c>
      <c r="C15" s="50">
        <f t="shared" si="5"/>
        <v>1736.1111111111109</v>
      </c>
      <c r="D15" s="35">
        <f t="shared" si="0"/>
        <v>85069.444444444438</v>
      </c>
      <c r="E15" s="37">
        <f t="shared" si="6"/>
        <v>333333.3333333332</v>
      </c>
      <c r="F15" s="34">
        <v>170</v>
      </c>
      <c r="G15" s="60">
        <f t="shared" si="7"/>
        <v>144618.05555555553</v>
      </c>
      <c r="H15" s="25">
        <v>8</v>
      </c>
      <c r="I15" s="22">
        <v>170</v>
      </c>
      <c r="J15" s="23">
        <f t="shared" si="8"/>
        <v>708333.33333333349</v>
      </c>
      <c r="K15" s="23">
        <f t="shared" si="9"/>
        <v>141666.66666666669</v>
      </c>
      <c r="L15" s="51">
        <f t="shared" si="1"/>
        <v>2951.3888888888901</v>
      </c>
      <c r="M15" s="24">
        <f t="shared" si="2"/>
        <v>144618.05555555556</v>
      </c>
      <c r="N15" s="26">
        <f t="shared" si="3"/>
        <v>566666.66666666674</v>
      </c>
    </row>
    <row r="16" spans="1:14" x14ac:dyDescent="0.25">
      <c r="A16" s="25">
        <v>9</v>
      </c>
      <c r="B16" s="35">
        <f t="shared" si="4"/>
        <v>83333.333333333328</v>
      </c>
      <c r="C16" s="50">
        <f t="shared" si="5"/>
        <v>1388.8888888888882</v>
      </c>
      <c r="D16" s="35">
        <f t="shared" si="0"/>
        <v>84722.222222222219</v>
      </c>
      <c r="E16" s="37">
        <f t="shared" si="6"/>
        <v>249999.99999999988</v>
      </c>
      <c r="F16" s="34">
        <v>177</v>
      </c>
      <c r="G16" s="60">
        <f t="shared" si="7"/>
        <v>149958.33333333331</v>
      </c>
      <c r="H16" s="25">
        <v>9</v>
      </c>
      <c r="I16" s="22">
        <v>177</v>
      </c>
      <c r="J16" s="23">
        <f t="shared" si="8"/>
        <v>590000.00000000012</v>
      </c>
      <c r="K16" s="23">
        <f t="shared" si="9"/>
        <v>147500.00000000003</v>
      </c>
      <c r="L16" s="51">
        <f t="shared" si="1"/>
        <v>2458.3333333333339</v>
      </c>
      <c r="M16" s="24">
        <f t="shared" si="2"/>
        <v>149958.33333333337</v>
      </c>
      <c r="N16" s="26">
        <f t="shared" si="3"/>
        <v>442500.00000000012</v>
      </c>
    </row>
    <row r="17" spans="1:14" x14ac:dyDescent="0.25">
      <c r="A17" s="25">
        <v>10</v>
      </c>
      <c r="B17" s="35">
        <f t="shared" si="4"/>
        <v>83333.333333333328</v>
      </c>
      <c r="C17" s="50">
        <f t="shared" si="5"/>
        <v>1041.6666666666663</v>
      </c>
      <c r="D17" s="35">
        <f t="shared" si="0"/>
        <v>84375</v>
      </c>
      <c r="E17" s="37">
        <f t="shared" si="6"/>
        <v>166666.66666666657</v>
      </c>
      <c r="F17" s="34">
        <v>185</v>
      </c>
      <c r="G17" s="60">
        <f t="shared" si="7"/>
        <v>156093.75</v>
      </c>
      <c r="H17" s="25">
        <v>10</v>
      </c>
      <c r="I17" s="22">
        <v>185</v>
      </c>
      <c r="J17" s="23">
        <f t="shared" si="8"/>
        <v>462500.00000000006</v>
      </c>
      <c r="K17" s="23">
        <f t="shared" si="9"/>
        <v>154166.66666666669</v>
      </c>
      <c r="L17" s="51">
        <f t="shared" si="1"/>
        <v>1927.0833333333335</v>
      </c>
      <c r="M17" s="24">
        <f t="shared" si="2"/>
        <v>156093.75000000003</v>
      </c>
      <c r="N17" s="26">
        <f t="shared" si="3"/>
        <v>308333.33333333337</v>
      </c>
    </row>
    <row r="18" spans="1:14" x14ac:dyDescent="0.25">
      <c r="A18" s="25">
        <v>11</v>
      </c>
      <c r="B18" s="35">
        <f t="shared" si="4"/>
        <v>83333.333333333328</v>
      </c>
      <c r="C18" s="50">
        <f t="shared" si="5"/>
        <v>694.444444444444</v>
      </c>
      <c r="D18" s="35">
        <f t="shared" si="0"/>
        <v>84027.777777777766</v>
      </c>
      <c r="E18" s="37">
        <f t="shared" si="6"/>
        <v>83333.333333333241</v>
      </c>
      <c r="F18" s="34">
        <v>189</v>
      </c>
      <c r="G18" s="60">
        <f t="shared" si="7"/>
        <v>158812.5</v>
      </c>
      <c r="H18" s="25">
        <v>11</v>
      </c>
      <c r="I18" s="22">
        <v>189</v>
      </c>
      <c r="J18" s="23">
        <f t="shared" si="8"/>
        <v>315000.00000000006</v>
      </c>
      <c r="K18" s="23">
        <f t="shared" si="9"/>
        <v>157500.00000000003</v>
      </c>
      <c r="L18" s="51">
        <f t="shared" si="1"/>
        <v>1312.5000000000002</v>
      </c>
      <c r="M18" s="24">
        <f t="shared" si="2"/>
        <v>158812.50000000003</v>
      </c>
      <c r="N18" s="26">
        <f t="shared" si="3"/>
        <v>157500.00000000003</v>
      </c>
    </row>
    <row r="19" spans="1:14" x14ac:dyDescent="0.25">
      <c r="A19" s="25">
        <v>12</v>
      </c>
      <c r="B19" s="35">
        <f t="shared" si="4"/>
        <v>83333.333333333328</v>
      </c>
      <c r="C19" s="50">
        <f t="shared" si="5"/>
        <v>347.22222222222183</v>
      </c>
      <c r="D19" s="35">
        <f t="shared" si="0"/>
        <v>83680.555555555547</v>
      </c>
      <c r="E19" s="37">
        <f t="shared" si="6"/>
        <v>0</v>
      </c>
      <c r="F19" s="34">
        <v>200</v>
      </c>
      <c r="G19" s="60">
        <f t="shared" si="7"/>
        <v>167361.11111111109</v>
      </c>
      <c r="H19" s="25">
        <v>12</v>
      </c>
      <c r="I19" s="22">
        <v>200</v>
      </c>
      <c r="J19" s="23">
        <f t="shared" si="8"/>
        <v>166666.66666666669</v>
      </c>
      <c r="K19" s="23">
        <f t="shared" si="9"/>
        <v>166666.66666666669</v>
      </c>
      <c r="L19" s="51">
        <f t="shared" si="1"/>
        <v>694.44444444444446</v>
      </c>
      <c r="M19" s="24">
        <f t="shared" si="2"/>
        <v>167361.11111111112</v>
      </c>
      <c r="N19" s="26">
        <f t="shared" si="3"/>
        <v>0</v>
      </c>
    </row>
    <row r="20" spans="1:14" x14ac:dyDescent="0.25">
      <c r="A20" s="4"/>
      <c r="B20" s="11"/>
      <c r="C20" s="11"/>
      <c r="D20" s="11"/>
      <c r="E20" s="11"/>
      <c r="F20" s="11"/>
      <c r="G20" s="20"/>
      <c r="H20" s="4"/>
      <c r="I20" s="5"/>
      <c r="J20" s="5"/>
      <c r="K20" s="5"/>
      <c r="L20" s="5"/>
      <c r="M20" s="16"/>
      <c r="N20" s="6"/>
    </row>
    <row r="21" spans="1:14" x14ac:dyDescent="0.25">
      <c r="A21" s="4"/>
      <c r="B21" s="11"/>
      <c r="C21" s="12"/>
      <c r="D21" s="12"/>
      <c r="E21" s="11"/>
      <c r="F21" s="11"/>
      <c r="G21" s="56">
        <f>SUM(G8:G20)</f>
        <v>1555618.0555555553</v>
      </c>
      <c r="H21" s="4"/>
      <c r="I21" s="5"/>
      <c r="J21" s="5"/>
      <c r="K21" s="5"/>
      <c r="L21" s="7"/>
      <c r="M21" s="57">
        <f>SUM(M8:M20)</f>
        <v>1555618.0555555555</v>
      </c>
      <c r="N21" s="6"/>
    </row>
    <row r="22" spans="1:14" x14ac:dyDescent="0.25">
      <c r="A22" s="4"/>
      <c r="B22" s="5"/>
      <c r="C22" s="5"/>
      <c r="D22" s="5"/>
      <c r="E22" s="5"/>
      <c r="F22" s="5"/>
      <c r="G22" s="6"/>
      <c r="H22" s="4"/>
      <c r="I22" s="5"/>
      <c r="J22" s="5"/>
      <c r="K22" s="5"/>
      <c r="L22" s="5"/>
      <c r="M22" s="5"/>
      <c r="N22" s="6"/>
    </row>
    <row r="23" spans="1:14" ht="15.75" thickBot="1" x14ac:dyDescent="0.3">
      <c r="A23" s="8"/>
      <c r="B23" s="9"/>
      <c r="C23" s="9"/>
      <c r="D23" s="62" t="s">
        <v>12</v>
      </c>
      <c r="E23" s="62"/>
      <c r="F23" s="55">
        <f>G21-C2</f>
        <v>555618.05555555527</v>
      </c>
      <c r="G23" s="10"/>
      <c r="H23" s="8"/>
      <c r="I23" s="9"/>
      <c r="J23" s="62" t="s">
        <v>12</v>
      </c>
      <c r="K23" s="62"/>
      <c r="L23" s="55">
        <f>M21-(J2+L21)</f>
        <v>555618.0555555555</v>
      </c>
      <c r="M23" s="9"/>
      <c r="N23" s="10"/>
    </row>
    <row r="24" spans="1:14" ht="15.75" thickBot="1" x14ac:dyDescent="0.3"/>
    <row r="25" spans="1:14" x14ac:dyDescent="0.25">
      <c r="A25" s="1"/>
      <c r="B25" s="48" t="s">
        <v>2</v>
      </c>
      <c r="C25" s="39">
        <v>1000000</v>
      </c>
      <c r="D25" s="2"/>
      <c r="E25" s="3"/>
      <c r="F25" s="5"/>
      <c r="G25" s="5"/>
      <c r="H25" s="1"/>
      <c r="I25" s="48" t="s">
        <v>2</v>
      </c>
      <c r="J25" s="39">
        <v>1000000</v>
      </c>
      <c r="K25" s="2"/>
      <c r="L25" s="3"/>
      <c r="M25" s="5"/>
      <c r="N25" s="5"/>
    </row>
    <row r="26" spans="1:14" x14ac:dyDescent="0.25">
      <c r="A26" s="4"/>
      <c r="B26" s="49" t="s">
        <v>1</v>
      </c>
      <c r="C26" s="40">
        <v>0.05</v>
      </c>
      <c r="D26" s="5"/>
      <c r="E26" s="6"/>
      <c r="F26" s="5"/>
      <c r="G26" s="5"/>
      <c r="H26" s="4"/>
      <c r="I26" s="49" t="s">
        <v>1</v>
      </c>
      <c r="J26" s="40">
        <v>0.05</v>
      </c>
      <c r="K26" s="5"/>
      <c r="L26" s="6"/>
      <c r="M26" s="5"/>
      <c r="N26" s="5"/>
    </row>
    <row r="27" spans="1:14" x14ac:dyDescent="0.25">
      <c r="A27" s="4"/>
      <c r="B27" s="49" t="s">
        <v>3</v>
      </c>
      <c r="C27" s="41">
        <v>100</v>
      </c>
      <c r="D27" s="5"/>
      <c r="E27" s="6"/>
      <c r="F27" s="5"/>
      <c r="G27" s="5"/>
      <c r="H27" s="4"/>
      <c r="I27" s="49" t="s">
        <v>3</v>
      </c>
      <c r="J27" s="41">
        <v>100</v>
      </c>
      <c r="K27" s="5"/>
      <c r="L27" s="6"/>
      <c r="M27" s="5"/>
      <c r="N27" s="5"/>
    </row>
    <row r="28" spans="1:14" x14ac:dyDescent="0.25">
      <c r="A28" s="4"/>
      <c r="B28" s="49" t="s">
        <v>8</v>
      </c>
      <c r="C28" s="42">
        <v>12</v>
      </c>
      <c r="D28" s="5"/>
      <c r="E28" s="6"/>
      <c r="F28" s="5"/>
      <c r="G28" s="5"/>
      <c r="H28" s="4"/>
      <c r="I28" s="49" t="s">
        <v>8</v>
      </c>
      <c r="J28" s="42">
        <v>12</v>
      </c>
      <c r="K28" s="5"/>
      <c r="L28" s="6"/>
      <c r="M28" s="5"/>
      <c r="N28" s="5"/>
    </row>
    <row r="29" spans="1:14" x14ac:dyDescent="0.25">
      <c r="A29" s="4"/>
      <c r="B29" s="5"/>
      <c r="C29" s="5"/>
      <c r="D29" s="5"/>
      <c r="E29" s="6"/>
      <c r="F29" s="5"/>
      <c r="G29" s="5"/>
      <c r="H29" s="4"/>
      <c r="I29" s="5"/>
      <c r="J29" s="5"/>
      <c r="K29" s="5"/>
      <c r="L29" s="6"/>
      <c r="M29" s="5"/>
      <c r="N29" s="5"/>
    </row>
    <row r="30" spans="1:14" x14ac:dyDescent="0.25">
      <c r="A30" s="4"/>
      <c r="B30" s="45" t="s">
        <v>6</v>
      </c>
      <c r="C30" s="46" t="s">
        <v>4</v>
      </c>
      <c r="D30" s="45" t="s">
        <v>10</v>
      </c>
      <c r="E30" s="47" t="s">
        <v>7</v>
      </c>
      <c r="F30" s="5"/>
      <c r="G30" s="5"/>
      <c r="H30" s="4"/>
      <c r="I30" s="43" t="s">
        <v>6</v>
      </c>
      <c r="J30" s="43" t="s">
        <v>9</v>
      </c>
      <c r="K30" s="43" t="s">
        <v>4</v>
      </c>
      <c r="L30" s="44" t="s">
        <v>7</v>
      </c>
      <c r="M30" s="5"/>
      <c r="N30" s="5"/>
    </row>
    <row r="31" spans="1:14" x14ac:dyDescent="0.25">
      <c r="A31" s="25">
        <v>1</v>
      </c>
      <c r="B31" s="34">
        <v>101</v>
      </c>
      <c r="C31" s="35">
        <f>$C$25/$C$28</f>
        <v>83333.333333333328</v>
      </c>
      <c r="D31" s="36">
        <f>C31/$C$27*B31</f>
        <v>84166.666666666657</v>
      </c>
      <c r="E31" s="38">
        <f>C25-C31</f>
        <v>916666.66666666663</v>
      </c>
      <c r="F31" s="5"/>
      <c r="G31" s="5"/>
      <c r="H31" s="25">
        <v>1</v>
      </c>
      <c r="I31" s="22">
        <v>101</v>
      </c>
      <c r="J31" s="23">
        <f>J25/J27*I31</f>
        <v>1010000</v>
      </c>
      <c r="K31" s="24">
        <f>J31/$J$5</f>
        <v>84166.666666666672</v>
      </c>
      <c r="L31" s="26">
        <f>J31-K31</f>
        <v>925833.33333333337</v>
      </c>
      <c r="M31" s="5"/>
      <c r="N31" s="5"/>
    </row>
    <row r="32" spans="1:14" x14ac:dyDescent="0.25">
      <c r="A32" s="25">
        <v>2</v>
      </c>
      <c r="B32" s="34">
        <v>107</v>
      </c>
      <c r="C32" s="35">
        <f t="shared" ref="C32:C42" si="10">$C$25/$C$28</f>
        <v>83333.333333333328</v>
      </c>
      <c r="D32" s="36">
        <f>C32/$C$27*B32</f>
        <v>89166.666666666657</v>
      </c>
      <c r="E32" s="38">
        <f>E31-C32</f>
        <v>833333.33333333326</v>
      </c>
      <c r="F32" s="5"/>
      <c r="G32" s="5"/>
      <c r="H32" s="25">
        <v>2</v>
      </c>
      <c r="I32" s="22">
        <v>107</v>
      </c>
      <c r="J32" s="23">
        <f>L31/I31*I32</f>
        <v>980833.33333333349</v>
      </c>
      <c r="K32" s="24">
        <f>J32/($J$5-H31)</f>
        <v>89166.666666666686</v>
      </c>
      <c r="L32" s="26">
        <f>J32-K32</f>
        <v>891666.66666666674</v>
      </c>
      <c r="M32" s="5"/>
      <c r="N32" s="5"/>
    </row>
    <row r="33" spans="1:14" x14ac:dyDescent="0.25">
      <c r="A33" s="25">
        <v>3</v>
      </c>
      <c r="B33" s="34">
        <v>116</v>
      </c>
      <c r="C33" s="35">
        <f t="shared" si="10"/>
        <v>83333.333333333328</v>
      </c>
      <c r="D33" s="36">
        <f>C33/$C$27*B33</f>
        <v>96666.666666666657</v>
      </c>
      <c r="E33" s="38">
        <f>E32-C33</f>
        <v>749999.99999999988</v>
      </c>
      <c r="F33" s="5"/>
      <c r="G33" s="5"/>
      <c r="H33" s="25">
        <v>3</v>
      </c>
      <c r="I33" s="22">
        <v>116</v>
      </c>
      <c r="J33" s="23">
        <f>L32/I32*I33</f>
        <v>966666.66666666674</v>
      </c>
      <c r="K33" s="24">
        <f>J33/($J$5-H32)</f>
        <v>96666.666666666672</v>
      </c>
      <c r="L33" s="26">
        <f>J33-K33</f>
        <v>870000.00000000012</v>
      </c>
      <c r="M33" s="5"/>
      <c r="N33" s="5"/>
    </row>
    <row r="34" spans="1:14" x14ac:dyDescent="0.25">
      <c r="A34" s="25">
        <v>4</v>
      </c>
      <c r="B34" s="34">
        <v>118</v>
      </c>
      <c r="C34" s="35">
        <f t="shared" si="10"/>
        <v>83333.333333333328</v>
      </c>
      <c r="D34" s="36">
        <f>C34/$C$27*B34</f>
        <v>98333.333333333328</v>
      </c>
      <c r="E34" s="38">
        <f>E33-C34</f>
        <v>666666.66666666651</v>
      </c>
      <c r="F34" s="5"/>
      <c r="G34" s="5"/>
      <c r="H34" s="25">
        <v>4</v>
      </c>
      <c r="I34" s="22">
        <v>118</v>
      </c>
      <c r="J34" s="23">
        <f>L33/I33*I34</f>
        <v>885000.00000000012</v>
      </c>
      <c r="K34" s="24">
        <f>J34/($J$5-H33)</f>
        <v>98333.333333333343</v>
      </c>
      <c r="L34" s="26">
        <f>J34-K34</f>
        <v>786666.66666666674</v>
      </c>
      <c r="M34" s="5"/>
      <c r="N34" s="5"/>
    </row>
    <row r="35" spans="1:14" x14ac:dyDescent="0.25">
      <c r="A35" s="25">
        <v>5</v>
      </c>
      <c r="B35" s="34">
        <v>140</v>
      </c>
      <c r="C35" s="35">
        <f t="shared" si="10"/>
        <v>83333.333333333328</v>
      </c>
      <c r="D35" s="36">
        <f>C35/$C$27*B35</f>
        <v>116666.66666666666</v>
      </c>
      <c r="E35" s="38">
        <f>E34-C35</f>
        <v>583333.33333333314</v>
      </c>
      <c r="F35" s="5"/>
      <c r="G35" s="5"/>
      <c r="H35" s="25">
        <v>5</v>
      </c>
      <c r="I35" s="22">
        <v>140</v>
      </c>
      <c r="J35" s="23">
        <f>L34/I34*I35</f>
        <v>933333.33333333337</v>
      </c>
      <c r="K35" s="24">
        <f>J35/($J$5-H34)</f>
        <v>116666.66666666667</v>
      </c>
      <c r="L35" s="26">
        <f>J35-K35</f>
        <v>816666.66666666674</v>
      </c>
      <c r="M35" s="5"/>
      <c r="N35" s="5"/>
    </row>
    <row r="36" spans="1:14" x14ac:dyDescent="0.25">
      <c r="A36" s="25">
        <v>6</v>
      </c>
      <c r="B36" s="34">
        <v>156</v>
      </c>
      <c r="C36" s="35">
        <f t="shared" si="10"/>
        <v>83333.333333333328</v>
      </c>
      <c r="D36" s="36">
        <f>C36/$C$27*B36</f>
        <v>129999.99999999999</v>
      </c>
      <c r="E36" s="38">
        <f>E35-C36</f>
        <v>499999.99999999983</v>
      </c>
      <c r="F36" s="5"/>
      <c r="G36" s="5"/>
      <c r="H36" s="25">
        <v>6</v>
      </c>
      <c r="I36" s="22">
        <v>156</v>
      </c>
      <c r="J36" s="23">
        <f>L35/I35*I36</f>
        <v>910000.00000000012</v>
      </c>
      <c r="K36" s="24">
        <f>J36/($J$5-H35)</f>
        <v>130000.00000000001</v>
      </c>
      <c r="L36" s="26">
        <f>J36-K36</f>
        <v>780000.00000000012</v>
      </c>
      <c r="M36" s="5"/>
      <c r="N36" s="5"/>
    </row>
    <row r="37" spans="1:14" x14ac:dyDescent="0.25">
      <c r="A37" s="25">
        <v>7</v>
      </c>
      <c r="B37" s="34">
        <v>164</v>
      </c>
      <c r="C37" s="35">
        <f t="shared" si="10"/>
        <v>83333.333333333328</v>
      </c>
      <c r="D37" s="36">
        <f>C37/$C$27*B37</f>
        <v>136666.66666666666</v>
      </c>
      <c r="E37" s="38">
        <f>E36-C37</f>
        <v>416666.66666666651</v>
      </c>
      <c r="F37" s="5"/>
      <c r="G37" s="5"/>
      <c r="H37" s="25">
        <v>7</v>
      </c>
      <c r="I37" s="22">
        <v>164</v>
      </c>
      <c r="J37" s="23">
        <f>L36/I36*I37</f>
        <v>820000.00000000012</v>
      </c>
      <c r="K37" s="24">
        <f>J37/($J$5-H36)</f>
        <v>136666.66666666669</v>
      </c>
      <c r="L37" s="26">
        <f>J37-K37</f>
        <v>683333.33333333349</v>
      </c>
      <c r="M37" s="5"/>
      <c r="N37" s="5"/>
    </row>
    <row r="38" spans="1:14" x14ac:dyDescent="0.25">
      <c r="A38" s="25">
        <v>8</v>
      </c>
      <c r="B38" s="34">
        <v>170</v>
      </c>
      <c r="C38" s="35">
        <f t="shared" si="10"/>
        <v>83333.333333333328</v>
      </c>
      <c r="D38" s="36">
        <f>C38/$C$27*B38</f>
        <v>141666.66666666666</v>
      </c>
      <c r="E38" s="38">
        <f>E37-C38</f>
        <v>333333.3333333332</v>
      </c>
      <c r="F38" s="5"/>
      <c r="G38" s="5"/>
      <c r="H38" s="25">
        <v>8</v>
      </c>
      <c r="I38" s="22">
        <v>170</v>
      </c>
      <c r="J38" s="23">
        <f>L37/I37*I38</f>
        <v>708333.33333333349</v>
      </c>
      <c r="K38" s="24">
        <f>J38/($J$5-H37)</f>
        <v>141666.66666666669</v>
      </c>
      <c r="L38" s="26">
        <f>J38-K38</f>
        <v>566666.66666666674</v>
      </c>
      <c r="M38" s="5"/>
      <c r="N38" s="5"/>
    </row>
    <row r="39" spans="1:14" x14ac:dyDescent="0.25">
      <c r="A39" s="25">
        <v>9</v>
      </c>
      <c r="B39" s="34">
        <v>177</v>
      </c>
      <c r="C39" s="35">
        <f t="shared" si="10"/>
        <v>83333.333333333328</v>
      </c>
      <c r="D39" s="36">
        <f>C39/$C$27*B39</f>
        <v>147500</v>
      </c>
      <c r="E39" s="38">
        <f>E38-C39</f>
        <v>249999.99999999988</v>
      </c>
      <c r="F39" s="5"/>
      <c r="G39" s="5"/>
      <c r="H39" s="25">
        <v>9</v>
      </c>
      <c r="I39" s="22">
        <v>177</v>
      </c>
      <c r="J39" s="23">
        <f>L38/I38*I39</f>
        <v>590000.00000000012</v>
      </c>
      <c r="K39" s="24">
        <f>J39/($J$5-H38)</f>
        <v>147500.00000000003</v>
      </c>
      <c r="L39" s="26">
        <f>J39-K39</f>
        <v>442500.00000000012</v>
      </c>
      <c r="M39" s="5"/>
      <c r="N39" s="5"/>
    </row>
    <row r="40" spans="1:14" x14ac:dyDescent="0.25">
      <c r="A40" s="25">
        <v>10</v>
      </c>
      <c r="B40" s="34">
        <v>185</v>
      </c>
      <c r="C40" s="35">
        <f t="shared" si="10"/>
        <v>83333.333333333328</v>
      </c>
      <c r="D40" s="36">
        <f>C40/$C$27*B40</f>
        <v>154166.66666666666</v>
      </c>
      <c r="E40" s="38">
        <f>E39-C40</f>
        <v>166666.66666666657</v>
      </c>
      <c r="F40" s="5"/>
      <c r="G40" s="5"/>
      <c r="H40" s="25">
        <v>10</v>
      </c>
      <c r="I40" s="22">
        <v>185</v>
      </c>
      <c r="J40" s="23">
        <f>L39/I39*I40</f>
        <v>462500.00000000006</v>
      </c>
      <c r="K40" s="24">
        <f>J40/($J$5-H39)</f>
        <v>154166.66666666669</v>
      </c>
      <c r="L40" s="26">
        <f>J40-K40</f>
        <v>308333.33333333337</v>
      </c>
      <c r="M40" s="5"/>
      <c r="N40" s="5"/>
    </row>
    <row r="41" spans="1:14" x14ac:dyDescent="0.25">
      <c r="A41" s="25">
        <v>11</v>
      </c>
      <c r="B41" s="34">
        <v>189</v>
      </c>
      <c r="C41" s="35">
        <f t="shared" si="10"/>
        <v>83333.333333333328</v>
      </c>
      <c r="D41" s="36">
        <f>C41/$C$27*B41</f>
        <v>157500</v>
      </c>
      <c r="E41" s="38">
        <f>E40-C41</f>
        <v>83333.333333333241</v>
      </c>
      <c r="F41" s="5"/>
      <c r="G41" s="5"/>
      <c r="H41" s="25">
        <v>11</v>
      </c>
      <c r="I41" s="22">
        <v>189</v>
      </c>
      <c r="J41" s="23">
        <f>L40/I40*I41</f>
        <v>315000.00000000006</v>
      </c>
      <c r="K41" s="24">
        <f>J41/($J$5-H40)</f>
        <v>157500.00000000003</v>
      </c>
      <c r="L41" s="26">
        <f>J41-K41</f>
        <v>157500.00000000003</v>
      </c>
      <c r="M41" s="5"/>
      <c r="N41" s="5"/>
    </row>
    <row r="42" spans="1:14" x14ac:dyDescent="0.25">
      <c r="A42" s="25">
        <v>12</v>
      </c>
      <c r="B42" s="34">
        <v>200</v>
      </c>
      <c r="C42" s="35">
        <f t="shared" si="10"/>
        <v>83333.333333333328</v>
      </c>
      <c r="D42" s="36">
        <f>C42/$C$27*B42</f>
        <v>166666.66666666666</v>
      </c>
      <c r="E42" s="38">
        <f>E41-C42</f>
        <v>0</v>
      </c>
      <c r="F42" s="5"/>
      <c r="G42" s="5"/>
      <c r="H42" s="25">
        <v>12</v>
      </c>
      <c r="I42" s="22">
        <v>200</v>
      </c>
      <c r="J42" s="23">
        <f>L41/I41*I42</f>
        <v>166666.66666666669</v>
      </c>
      <c r="K42" s="24">
        <f>J42/($J$5-H41)</f>
        <v>166666.66666666669</v>
      </c>
      <c r="L42" s="26">
        <f>J42-K42</f>
        <v>0</v>
      </c>
      <c r="M42" s="5"/>
      <c r="N42" s="5"/>
    </row>
    <row r="43" spans="1:14" ht="17.25" x14ac:dyDescent="0.4">
      <c r="A43" s="4"/>
      <c r="B43" s="29" t="s">
        <v>11</v>
      </c>
      <c r="C43" s="29"/>
      <c r="D43" s="31">
        <f>SUM(D31:D42)</f>
        <v>1519166.6666666667</v>
      </c>
      <c r="E43" s="6"/>
      <c r="F43" s="5"/>
      <c r="G43" s="5"/>
      <c r="H43" s="4"/>
      <c r="I43" s="5"/>
      <c r="J43" s="30" t="s">
        <v>11</v>
      </c>
      <c r="K43" s="28">
        <f>SUM(K31:K42)</f>
        <v>1519166.666666667</v>
      </c>
      <c r="L43" s="17"/>
      <c r="M43" s="5"/>
      <c r="N43" s="5"/>
    </row>
    <row r="44" spans="1:14" x14ac:dyDescent="0.25">
      <c r="A44" s="4"/>
      <c r="B44" s="11"/>
      <c r="C44" s="5"/>
      <c r="D44" s="21"/>
      <c r="E44" s="6"/>
      <c r="F44" s="5"/>
      <c r="G44" s="5"/>
      <c r="H44" s="4"/>
      <c r="I44" s="5"/>
      <c r="L44" s="18"/>
      <c r="M44" s="5"/>
      <c r="N44" s="5"/>
    </row>
    <row r="45" spans="1:14" x14ac:dyDescent="0.25">
      <c r="A45" s="4"/>
      <c r="B45" s="5"/>
      <c r="C45" s="30" t="s">
        <v>0</v>
      </c>
      <c r="D45" s="33">
        <f>D43-C25</f>
        <v>519166.66666666674</v>
      </c>
      <c r="E45" s="6"/>
      <c r="F45" s="5"/>
      <c r="G45" s="5"/>
      <c r="H45" s="4"/>
      <c r="I45" s="5"/>
      <c r="J45" s="30" t="s">
        <v>0</v>
      </c>
      <c r="K45" s="32">
        <f>K43-J25</f>
        <v>519166.66666666698</v>
      </c>
      <c r="L45" s="6"/>
      <c r="M45" s="5"/>
      <c r="N45" s="5"/>
    </row>
    <row r="46" spans="1:14" ht="15.75" thickBot="1" x14ac:dyDescent="0.3">
      <c r="A46" s="8"/>
      <c r="B46" s="9"/>
      <c r="C46" s="9"/>
      <c r="D46" s="9"/>
      <c r="E46" s="10"/>
      <c r="F46" s="7"/>
      <c r="G46" s="5"/>
      <c r="H46" s="8"/>
      <c r="I46" s="9"/>
      <c r="J46" s="9"/>
      <c r="K46" s="9"/>
      <c r="L46" s="19"/>
      <c r="M46" s="5"/>
      <c r="N46" s="5"/>
    </row>
  </sheetData>
  <mergeCells count="3">
    <mergeCell ref="B43:C43"/>
    <mergeCell ref="J23:K23"/>
    <mergeCell ref="D23:E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</dc:creator>
  <cp:lastModifiedBy>Tómas Veigar</cp:lastModifiedBy>
  <dcterms:created xsi:type="dcterms:W3CDTF">2011-08-16T23:42:42Z</dcterms:created>
  <dcterms:modified xsi:type="dcterms:W3CDTF">2011-08-17T09:02:58Z</dcterms:modified>
</cp:coreProperties>
</file>